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Среднесрочный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/>
  <c r="B56"/>
  <c r="C56" s="1"/>
  <c r="C54"/>
  <c r="C23" l="1"/>
  <c r="E43"/>
  <c r="D50"/>
  <c r="I8" l="1"/>
  <c r="I10"/>
  <c r="I13"/>
  <c r="H17"/>
  <c r="H19"/>
  <c r="I20"/>
  <c r="I23"/>
  <c r="I24"/>
  <c r="I25"/>
  <c r="H26"/>
  <c r="I27"/>
  <c r="I29"/>
  <c r="I30"/>
  <c r="I35"/>
  <c r="I36"/>
  <c r="H40"/>
  <c r="I43"/>
  <c r="I44"/>
  <c r="I45"/>
  <c r="I47"/>
  <c r="H48"/>
  <c r="H50" s="1"/>
  <c r="I54"/>
  <c r="I55"/>
  <c r="H56"/>
  <c r="H60"/>
  <c r="B60"/>
  <c r="E60" s="1"/>
  <c r="E59"/>
  <c r="D58"/>
  <c r="B58"/>
  <c r="F60"/>
  <c r="E57"/>
  <c r="F56"/>
  <c r="D56"/>
  <c r="E56" s="1"/>
  <c r="G55"/>
  <c r="E55"/>
  <c r="G54"/>
  <c r="E54"/>
  <c r="D52"/>
  <c r="E52" s="1"/>
  <c r="C52"/>
  <c r="F48"/>
  <c r="C47"/>
  <c r="G45"/>
  <c r="G44"/>
  <c r="E44"/>
  <c r="G43"/>
  <c r="G36"/>
  <c r="E36"/>
  <c r="G35"/>
  <c r="E35"/>
  <c r="G30"/>
  <c r="E30"/>
  <c r="G29"/>
  <c r="E29"/>
  <c r="G27"/>
  <c r="E27"/>
  <c r="C27"/>
  <c r="F26"/>
  <c r="D26"/>
  <c r="E26" s="1"/>
  <c r="B26"/>
  <c r="C26" s="1"/>
  <c r="G25"/>
  <c r="E25"/>
  <c r="C25"/>
  <c r="G24"/>
  <c r="E24"/>
  <c r="C24"/>
  <c r="G23"/>
  <c r="E23"/>
  <c r="G20"/>
  <c r="E20"/>
  <c r="F19"/>
  <c r="D19"/>
  <c r="B19"/>
  <c r="F17"/>
  <c r="D17"/>
  <c r="B17"/>
  <c r="D16"/>
  <c r="D18" s="1"/>
  <c r="E18" s="1"/>
  <c r="G13"/>
  <c r="E13"/>
  <c r="G10"/>
  <c r="E10"/>
  <c r="G8"/>
  <c r="E8"/>
  <c r="I19" l="1"/>
  <c r="E58"/>
  <c r="H58"/>
  <c r="I40"/>
  <c r="C48"/>
  <c r="C50"/>
  <c r="I48"/>
  <c r="F50"/>
  <c r="G26"/>
  <c r="I56"/>
  <c r="E17"/>
  <c r="G17"/>
  <c r="I26"/>
  <c r="I17"/>
  <c r="E40"/>
  <c r="G19"/>
  <c r="I57"/>
  <c r="F16"/>
  <c r="G40"/>
  <c r="E19"/>
  <c r="G56"/>
  <c r="E16"/>
  <c r="F52"/>
  <c r="H52" s="1"/>
  <c r="G57"/>
  <c r="F58"/>
  <c r="I50" l="1"/>
  <c r="I52"/>
  <c r="F18"/>
  <c r="G18" s="1"/>
  <c r="H16"/>
  <c r="G58"/>
  <c r="I58"/>
  <c r="G16"/>
  <c r="G52"/>
  <c r="H18" l="1"/>
  <c r="I18" s="1"/>
  <c r="I16"/>
</calcChain>
</file>

<file path=xl/sharedStrings.xml><?xml version="1.0" encoding="utf-8"?>
<sst xmlns="http://schemas.openxmlformats.org/spreadsheetml/2006/main" count="69" uniqueCount="63">
  <si>
    <t>Наименование показателя</t>
  </si>
  <si>
    <t>Значение показателя</t>
  </si>
  <si>
    <t>I. Институциональная структура муниципального образования</t>
  </si>
  <si>
    <t>Количество организаций, зарегистрированных на территории муниципальных образований, всего</t>
  </si>
  <si>
    <t>в том числе:</t>
  </si>
  <si>
    <t>II. Уровень жизни и занятость населения</t>
  </si>
  <si>
    <t>Фонд заработной платы работников по крупным и средним (без начислений), млн. руб.</t>
  </si>
  <si>
    <t>Среднесписочная численность работающих, человек</t>
  </si>
  <si>
    <t>Численность экономически активного населения, чел.</t>
  </si>
  <si>
    <t xml:space="preserve">Уровень общей безработицы к экономически активному населению, в % </t>
  </si>
  <si>
    <t>III. Социальные вопросы</t>
  </si>
  <si>
    <t>Демография</t>
  </si>
  <si>
    <t xml:space="preserve">Численность населения на конец года, человек  </t>
  </si>
  <si>
    <t>Число родившихся, человек</t>
  </si>
  <si>
    <t>Число умерших, человек</t>
  </si>
  <si>
    <t>Естественный прирост (убыль), человек</t>
  </si>
  <si>
    <t>Прирост (убыль) населения за счет миграции, человек</t>
  </si>
  <si>
    <t>Образование</t>
  </si>
  <si>
    <t>Количество общеобразовательных школ, единиц</t>
  </si>
  <si>
    <t>Число дошкольных образовательных учреждений, единиц</t>
  </si>
  <si>
    <t>Здравоохранение</t>
  </si>
  <si>
    <t>Культура</t>
  </si>
  <si>
    <t>Число массовых библиотек, единиц</t>
  </si>
  <si>
    <t>IV. Производственная сфера муниципальных образований</t>
  </si>
  <si>
    <t>Сельское хозяйство</t>
  </si>
  <si>
    <t>Поголовье сельскохозяйственных животных и птиц на конец года, голов - всего</t>
  </si>
  <si>
    <t xml:space="preserve"> - свиньи</t>
  </si>
  <si>
    <t xml:space="preserve"> - крупный рогатый скот</t>
  </si>
  <si>
    <t>В хозяйствах населения:</t>
  </si>
  <si>
    <t xml:space="preserve"> - птица</t>
  </si>
  <si>
    <t xml:space="preserve">Производство мяса (скот и птица на убой в живом весе) - во всех категориях хозяйств, тонн </t>
  </si>
  <si>
    <t>- в хозяйствах населения, тонн</t>
  </si>
  <si>
    <t xml:space="preserve">Производство молока во всех категориях хозяйств, тонн </t>
  </si>
  <si>
    <t>Промышленность</t>
  </si>
  <si>
    <t>Доходы бюджета поселения, млн. рублей</t>
  </si>
  <si>
    <t>Налоговые и неналоговые доходы бюджета, млн. рублей</t>
  </si>
  <si>
    <t>Доходы бюджета на душу населения, рублей</t>
  </si>
  <si>
    <t>Расходы бюджета, млн. руб.</t>
  </si>
  <si>
    <t>Расходы бюджета на душу населения, рублей</t>
  </si>
  <si>
    <t>Доля финансовой помощи в доходах бюджета поселения, %</t>
  </si>
  <si>
    <t>Профицит (+) Дефицит (-), млн. рублей</t>
  </si>
  <si>
    <t>2020 г (прогноз)</t>
  </si>
  <si>
    <t>2021 г (прогноз)</t>
  </si>
  <si>
    <t>2022 г (прогноз)</t>
  </si>
  <si>
    <t>количество организаций муниципальной и государственной формы собственности</t>
  </si>
  <si>
    <t>количество организаций частной формы собственности</t>
  </si>
  <si>
    <t>количество потребительских кооперативов</t>
  </si>
  <si>
    <t>Количество зарегистрированных индивидуальных предпринимателей</t>
  </si>
  <si>
    <t>количество крестьянско-фермерских хозяйств</t>
  </si>
  <si>
    <t>Среднемесячная номинальная начисленная заработная плата , рублей</t>
  </si>
  <si>
    <t>Число учреждений культуры, единиц</t>
  </si>
  <si>
    <t>Число спортивных учреждений, единиц</t>
  </si>
  <si>
    <t>Производство и распределение электроэнергии, тепла и воды, млрд. рублей</t>
  </si>
  <si>
    <t>Количество учреждений здравоохранения</t>
  </si>
  <si>
    <t>Число образовательных учреждений дополнительного образования, единиц</t>
  </si>
  <si>
    <t>2019г (Оценка)</t>
  </si>
  <si>
    <t>Прогноз социально-экономического развития муниципального образования Вороговский сельсовет 
Туруханского района Красноярского края на среднесрочный период</t>
  </si>
  <si>
    <t>Приложение к решению Вороговского сельского Совета депутатов                                от __.__.2019 г. № ___</t>
  </si>
  <si>
    <t>Темп роста в % к 2018 г</t>
  </si>
  <si>
    <t>Темп роста в % к 2019 г</t>
  </si>
  <si>
    <t>Темп роста в %   к 2020г</t>
  </si>
  <si>
    <t>Темп роста в %   к 2021 г</t>
  </si>
  <si>
    <t>V. Финансы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</si>
</sst>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topLeftCell="A22" zoomScale="70" zoomScaleNormal="70" workbookViewId="0">
      <selection activeCell="H30" sqref="H30"/>
    </sheetView>
  </sheetViews>
  <sheetFormatPr defaultColWidth="9.140625" defaultRowHeight="15.75"/>
  <cols>
    <col min="1" max="1" width="48.28515625" style="1" customWidth="1"/>
    <col min="2" max="2" width="11.7109375" style="2" customWidth="1"/>
    <col min="3" max="3" width="15.7109375" style="2" customWidth="1"/>
    <col min="4" max="4" width="11.7109375" style="2" customWidth="1"/>
    <col min="5" max="5" width="15.7109375" style="2" customWidth="1"/>
    <col min="6" max="6" width="11.7109375" style="2" customWidth="1"/>
    <col min="7" max="7" width="15.7109375" style="2" customWidth="1"/>
    <col min="8" max="8" width="11.7109375" style="2" customWidth="1"/>
    <col min="9" max="9" width="15.7109375" style="2" customWidth="1"/>
    <col min="10" max="16384" width="9.140625" style="2"/>
  </cols>
  <sheetData>
    <row r="1" spans="1:9" ht="51.75" customHeight="1">
      <c r="G1" s="19" t="s">
        <v>57</v>
      </c>
      <c r="H1" s="19"/>
      <c r="I1" s="19"/>
    </row>
    <row r="3" spans="1:9" ht="35.25" customHeight="1">
      <c r="A3" s="22" t="s">
        <v>56</v>
      </c>
      <c r="B3" s="23"/>
      <c r="C3" s="23"/>
      <c r="D3" s="23"/>
      <c r="E3" s="23"/>
      <c r="F3" s="23"/>
      <c r="G3" s="23"/>
      <c r="H3" s="23"/>
      <c r="I3" s="23"/>
    </row>
    <row r="5" spans="1:9">
      <c r="A5" s="14" t="s">
        <v>0</v>
      </c>
      <c r="B5" s="14" t="s">
        <v>55</v>
      </c>
      <c r="C5" s="14"/>
      <c r="D5" s="14" t="s">
        <v>41</v>
      </c>
      <c r="E5" s="14"/>
      <c r="F5" s="14" t="s">
        <v>42</v>
      </c>
      <c r="G5" s="14"/>
      <c r="H5" s="15" t="s">
        <v>43</v>
      </c>
      <c r="I5" s="16"/>
    </row>
    <row r="6" spans="1:9" s="4" customFormat="1" ht="42" customHeight="1">
      <c r="A6" s="14"/>
      <c r="B6" s="3" t="s">
        <v>1</v>
      </c>
      <c r="C6" s="3" t="s">
        <v>58</v>
      </c>
      <c r="D6" s="3" t="s">
        <v>1</v>
      </c>
      <c r="E6" s="3" t="s">
        <v>59</v>
      </c>
      <c r="F6" s="3" t="s">
        <v>1</v>
      </c>
      <c r="G6" s="3" t="s">
        <v>60</v>
      </c>
      <c r="H6" s="3" t="s">
        <v>1</v>
      </c>
      <c r="I6" s="3" t="s">
        <v>61</v>
      </c>
    </row>
    <row r="7" spans="1:9">
      <c r="A7" s="20" t="s">
        <v>2</v>
      </c>
      <c r="B7" s="21"/>
      <c r="C7" s="21"/>
      <c r="D7" s="21"/>
      <c r="E7" s="21"/>
      <c r="F7" s="21"/>
      <c r="G7" s="21"/>
      <c r="H7" s="21"/>
      <c r="I7" s="21"/>
    </row>
    <row r="8" spans="1:9" ht="47.25">
      <c r="A8" s="5" t="s">
        <v>3</v>
      </c>
      <c r="B8" s="10">
        <v>9</v>
      </c>
      <c r="C8" s="10">
        <v>100</v>
      </c>
      <c r="D8" s="10">
        <v>9</v>
      </c>
      <c r="E8" s="10">
        <f>D8/B8*100</f>
        <v>100</v>
      </c>
      <c r="F8" s="10">
        <v>9</v>
      </c>
      <c r="G8" s="10">
        <f>F8/D8*100</f>
        <v>100</v>
      </c>
      <c r="H8" s="10">
        <v>9</v>
      </c>
      <c r="I8" s="10">
        <f>H8/F8*100</f>
        <v>100</v>
      </c>
    </row>
    <row r="9" spans="1:9">
      <c r="A9" s="7" t="s">
        <v>4</v>
      </c>
      <c r="B9" s="10"/>
      <c r="C9" s="10"/>
      <c r="D9" s="10"/>
      <c r="E9" s="10"/>
      <c r="F9" s="10"/>
      <c r="G9" s="10"/>
      <c r="H9" s="10"/>
      <c r="I9" s="10"/>
    </row>
    <row r="10" spans="1:9" ht="31.5">
      <c r="A10" s="7" t="s">
        <v>44</v>
      </c>
      <c r="B10" s="13">
        <v>9</v>
      </c>
      <c r="C10" s="13">
        <v>100</v>
      </c>
      <c r="D10" s="13">
        <v>9</v>
      </c>
      <c r="E10" s="13">
        <f>D10/B10*100</f>
        <v>100</v>
      </c>
      <c r="F10" s="13">
        <v>9</v>
      </c>
      <c r="G10" s="13">
        <f>F10/D10*100</f>
        <v>100</v>
      </c>
      <c r="H10" s="13">
        <v>9</v>
      </c>
      <c r="I10" s="13">
        <f>H10/F10*100</f>
        <v>100</v>
      </c>
    </row>
    <row r="11" spans="1:9" ht="31.5">
      <c r="A11" s="7" t="s">
        <v>45</v>
      </c>
      <c r="B11" s="13">
        <v>0</v>
      </c>
      <c r="C11" s="13">
        <v>100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>
      <c r="A12" s="7" t="s">
        <v>46</v>
      </c>
      <c r="B12" s="13">
        <v>0</v>
      </c>
      <c r="C12" s="13">
        <v>100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31.5">
      <c r="A13" s="5" t="s">
        <v>47</v>
      </c>
      <c r="B13" s="10">
        <v>4</v>
      </c>
      <c r="C13" s="10">
        <v>100</v>
      </c>
      <c r="D13" s="10">
        <v>4</v>
      </c>
      <c r="E13" s="10">
        <f>D13/B13*100</f>
        <v>100</v>
      </c>
      <c r="F13" s="10">
        <v>4</v>
      </c>
      <c r="G13" s="10">
        <f>F13/D13*100</f>
        <v>100</v>
      </c>
      <c r="H13" s="10">
        <v>4</v>
      </c>
      <c r="I13" s="10">
        <f>H13/F13*100</f>
        <v>100</v>
      </c>
    </row>
    <row r="14" spans="1:9">
      <c r="A14" s="5" t="s">
        <v>48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>
      <c r="A15" s="20" t="s">
        <v>5</v>
      </c>
      <c r="B15" s="21"/>
      <c r="C15" s="21"/>
      <c r="D15" s="21"/>
      <c r="E15" s="21"/>
      <c r="F15" s="21"/>
      <c r="G15" s="21"/>
      <c r="H15" s="21"/>
      <c r="I15" s="21"/>
    </row>
    <row r="16" spans="1:9" ht="47.25">
      <c r="A16" s="5" t="s">
        <v>6</v>
      </c>
      <c r="B16" s="6">
        <v>2195.67</v>
      </c>
      <c r="C16" s="6">
        <v>100</v>
      </c>
      <c r="D16" s="6">
        <f>B16*1.01</f>
        <v>2217.6267000000003</v>
      </c>
      <c r="E16" s="6">
        <f>D16/B16*100</f>
        <v>101</v>
      </c>
      <c r="F16" s="6">
        <f>D16*1.0001</f>
        <v>2217.8484626700001</v>
      </c>
      <c r="G16" s="6">
        <f>F16/D16*100</f>
        <v>100.01</v>
      </c>
      <c r="H16" s="6">
        <f>F16*1.001</f>
        <v>2220.0663111326699</v>
      </c>
      <c r="I16" s="6">
        <f>H16/F16*100</f>
        <v>100.1</v>
      </c>
    </row>
    <row r="17" spans="1:9" ht="31.5">
      <c r="A17" s="5" t="s">
        <v>7</v>
      </c>
      <c r="B17" s="6">
        <f>0.6*B23</f>
        <v>962.4</v>
      </c>
      <c r="C17" s="6">
        <v>100</v>
      </c>
      <c r="D17" s="6">
        <f>0.59*D23</f>
        <v>952.26</v>
      </c>
      <c r="E17" s="6">
        <f t="shared" ref="E17:E20" si="0">D17/B17*100</f>
        <v>98.946384039900252</v>
      </c>
      <c r="F17" s="6">
        <f>0.59*F23</f>
        <v>958.16</v>
      </c>
      <c r="G17" s="6">
        <f t="shared" ref="G17:G20" si="1">F17/D17*100</f>
        <v>100.61957868649318</v>
      </c>
      <c r="H17" s="6">
        <f>0.59*H23</f>
        <v>964.06</v>
      </c>
      <c r="I17" s="6">
        <f t="shared" ref="I17:I20" si="2">H17/F17*100</f>
        <v>100.61576354679802</v>
      </c>
    </row>
    <row r="18" spans="1:9" ht="31.5">
      <c r="A18" s="5" t="s">
        <v>49</v>
      </c>
      <c r="B18" s="6">
        <v>40328.949999999997</v>
      </c>
      <c r="C18" s="6">
        <v>100.05</v>
      </c>
      <c r="D18" s="6">
        <f>D16*1000000/4537/12</f>
        <v>40732.251487767258</v>
      </c>
      <c r="E18" s="6">
        <f t="shared" si="0"/>
        <v>101.00002972496745</v>
      </c>
      <c r="F18" s="6">
        <f>F16*1000000/4537/12</f>
        <v>40736.324712916023</v>
      </c>
      <c r="G18" s="6">
        <f t="shared" si="1"/>
        <v>100.00999999999998</v>
      </c>
      <c r="H18" s="6">
        <f>H16*1000000/4537/12</f>
        <v>40777.061037628941</v>
      </c>
      <c r="I18" s="6">
        <f t="shared" si="2"/>
        <v>100.10000000000001</v>
      </c>
    </row>
    <row r="19" spans="1:9" ht="31.5">
      <c r="A19" s="5" t="s">
        <v>8</v>
      </c>
      <c r="B19" s="6">
        <f>B23*0.65</f>
        <v>1042.6000000000001</v>
      </c>
      <c r="C19" s="6">
        <v>100</v>
      </c>
      <c r="D19" s="6">
        <f>D23*0.65</f>
        <v>1049.1000000000001</v>
      </c>
      <c r="E19" s="6">
        <f t="shared" si="0"/>
        <v>100.62344139650872</v>
      </c>
      <c r="F19" s="6">
        <f>F23*0.65</f>
        <v>1055.6000000000001</v>
      </c>
      <c r="G19" s="6">
        <f t="shared" si="1"/>
        <v>100.61957868649318</v>
      </c>
      <c r="H19" s="6">
        <f>H23*0.65</f>
        <v>1062.1000000000001</v>
      </c>
      <c r="I19" s="6">
        <f t="shared" si="2"/>
        <v>100.61576354679802</v>
      </c>
    </row>
    <row r="20" spans="1:9" ht="31.5">
      <c r="A20" s="8" t="s">
        <v>9</v>
      </c>
      <c r="B20" s="9">
        <v>10</v>
      </c>
      <c r="C20" s="9">
        <v>100.1</v>
      </c>
      <c r="D20" s="9">
        <v>11.6</v>
      </c>
      <c r="E20" s="9">
        <f t="shared" si="0"/>
        <v>115.99999999999999</v>
      </c>
      <c r="F20" s="9">
        <v>11.4</v>
      </c>
      <c r="G20" s="9">
        <f t="shared" si="1"/>
        <v>98.275862068965523</v>
      </c>
      <c r="H20" s="9">
        <v>11.4</v>
      </c>
      <c r="I20" s="9">
        <f t="shared" si="2"/>
        <v>100</v>
      </c>
    </row>
    <row r="21" spans="1:9">
      <c r="A21" s="20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>
      <c r="A22" s="17" t="s">
        <v>11</v>
      </c>
      <c r="B22" s="18"/>
      <c r="C22" s="18"/>
      <c r="D22" s="18"/>
      <c r="E22" s="18"/>
      <c r="F22" s="18"/>
      <c r="G22" s="18"/>
      <c r="H22" s="18"/>
      <c r="I22" s="18"/>
    </row>
    <row r="23" spans="1:9">
      <c r="A23" s="5" t="s">
        <v>12</v>
      </c>
      <c r="B23" s="10">
        <v>1604</v>
      </c>
      <c r="C23" s="10">
        <f>1604/1589*100</f>
        <v>100.94398993077407</v>
      </c>
      <c r="D23" s="10">
        <v>1614</v>
      </c>
      <c r="E23" s="10">
        <f>D23/B23*100</f>
        <v>100.62344139650872</v>
      </c>
      <c r="F23" s="10">
        <v>1624</v>
      </c>
      <c r="G23" s="10">
        <f>F23/D23*100</f>
        <v>100.61957868649318</v>
      </c>
      <c r="H23" s="10">
        <v>1634</v>
      </c>
      <c r="I23" s="10">
        <f>H23/F23*100</f>
        <v>100.61576354679802</v>
      </c>
    </row>
    <row r="24" spans="1:9">
      <c r="A24" s="5" t="s">
        <v>13</v>
      </c>
      <c r="B24" s="10">
        <v>24</v>
      </c>
      <c r="C24" s="10">
        <f>B24/31*100</f>
        <v>77.41935483870968</v>
      </c>
      <c r="D24" s="10">
        <v>10</v>
      </c>
      <c r="E24" s="10">
        <f t="shared" ref="E24:E27" si="3">D24/B24*100</f>
        <v>41.666666666666671</v>
      </c>
      <c r="F24" s="10">
        <v>10</v>
      </c>
      <c r="G24" s="10">
        <f t="shared" ref="G24:G27" si="4">F24/D24*100</f>
        <v>100</v>
      </c>
      <c r="H24" s="10">
        <v>10</v>
      </c>
      <c r="I24" s="10">
        <f t="shared" ref="I24:I27" si="5">H24/F24*100</f>
        <v>100</v>
      </c>
    </row>
    <row r="25" spans="1:9">
      <c r="A25" s="5" t="s">
        <v>14</v>
      </c>
      <c r="B25" s="10">
        <v>8</v>
      </c>
      <c r="C25" s="10">
        <f>B25/43*100</f>
        <v>18.604651162790699</v>
      </c>
      <c r="D25" s="10">
        <v>9</v>
      </c>
      <c r="E25" s="10">
        <f t="shared" si="3"/>
        <v>112.5</v>
      </c>
      <c r="F25" s="10">
        <v>9</v>
      </c>
      <c r="G25" s="10">
        <f t="shared" si="4"/>
        <v>100</v>
      </c>
      <c r="H25" s="10">
        <v>9</v>
      </c>
      <c r="I25" s="10">
        <f t="shared" si="5"/>
        <v>100</v>
      </c>
    </row>
    <row r="26" spans="1:9">
      <c r="A26" s="5" t="s">
        <v>15</v>
      </c>
      <c r="B26" s="10">
        <f>B24-B25</f>
        <v>16</v>
      </c>
      <c r="C26" s="10">
        <f>B26/12*100</f>
        <v>133.33333333333331</v>
      </c>
      <c r="D26" s="10">
        <f>D24-D25</f>
        <v>1</v>
      </c>
      <c r="E26" s="10">
        <f>D26/B26*100</f>
        <v>6.25</v>
      </c>
      <c r="F26" s="10">
        <f>F24-F25</f>
        <v>1</v>
      </c>
      <c r="G26" s="10">
        <f t="shared" si="4"/>
        <v>100</v>
      </c>
      <c r="H26" s="10">
        <f>H24-H25</f>
        <v>1</v>
      </c>
      <c r="I26" s="10">
        <f t="shared" si="5"/>
        <v>100</v>
      </c>
    </row>
    <row r="27" spans="1:9" ht="12.75" customHeight="1">
      <c r="A27" s="5" t="s">
        <v>16</v>
      </c>
      <c r="B27" s="10">
        <v>-20</v>
      </c>
      <c r="C27" s="10">
        <f>B27/-14*100</f>
        <v>142.85714285714286</v>
      </c>
      <c r="D27" s="10">
        <v>-40</v>
      </c>
      <c r="E27" s="10">
        <f t="shared" si="3"/>
        <v>200</v>
      </c>
      <c r="F27" s="10">
        <v>-31</v>
      </c>
      <c r="G27" s="10">
        <f t="shared" si="4"/>
        <v>77.5</v>
      </c>
      <c r="H27" s="10">
        <v>10</v>
      </c>
      <c r="I27" s="10">
        <f t="shared" si="5"/>
        <v>-32.258064516129032</v>
      </c>
    </row>
    <row r="28" spans="1:9">
      <c r="A28" s="17" t="s">
        <v>17</v>
      </c>
      <c r="B28" s="18"/>
      <c r="C28" s="18"/>
      <c r="D28" s="18"/>
      <c r="E28" s="18"/>
      <c r="F28" s="18"/>
      <c r="G28" s="18"/>
      <c r="H28" s="18"/>
      <c r="I28" s="18"/>
    </row>
    <row r="29" spans="1:9" ht="31.5">
      <c r="A29" s="5" t="s">
        <v>18</v>
      </c>
      <c r="B29" s="10">
        <v>1</v>
      </c>
      <c r="C29" s="10">
        <v>100</v>
      </c>
      <c r="D29" s="10">
        <v>1</v>
      </c>
      <c r="E29" s="10">
        <f>D29/B29*100</f>
        <v>100</v>
      </c>
      <c r="F29" s="10">
        <v>1</v>
      </c>
      <c r="G29" s="10">
        <f>F29/D29*100</f>
        <v>100</v>
      </c>
      <c r="H29" s="10">
        <v>1</v>
      </c>
      <c r="I29" s="10">
        <f>H29/F29*100</f>
        <v>100</v>
      </c>
    </row>
    <row r="30" spans="1:9" ht="31.5">
      <c r="A30" s="5" t="s">
        <v>19</v>
      </c>
      <c r="B30" s="10">
        <v>1</v>
      </c>
      <c r="C30" s="10">
        <v>100</v>
      </c>
      <c r="D30" s="10">
        <v>1</v>
      </c>
      <c r="E30" s="10">
        <f t="shared" ref="E30:I30" si="6">D30/B30*100</f>
        <v>100</v>
      </c>
      <c r="F30" s="10">
        <v>1</v>
      </c>
      <c r="G30" s="10">
        <f t="shared" si="6"/>
        <v>100</v>
      </c>
      <c r="H30" s="10">
        <v>1</v>
      </c>
      <c r="I30" s="10">
        <f t="shared" si="6"/>
        <v>100</v>
      </c>
    </row>
    <row r="31" spans="1:9" ht="31.5">
      <c r="A31" s="5" t="s">
        <v>54</v>
      </c>
      <c r="B31" s="10">
        <v>0</v>
      </c>
      <c r="C31" s="10">
        <v>100</v>
      </c>
      <c r="D31" s="10">
        <v>0</v>
      </c>
      <c r="E31" s="10">
        <v>100</v>
      </c>
      <c r="F31" s="10">
        <v>0</v>
      </c>
      <c r="G31" s="10">
        <v>100</v>
      </c>
      <c r="H31" s="10">
        <v>0</v>
      </c>
      <c r="I31" s="10">
        <v>100</v>
      </c>
    </row>
    <row r="32" spans="1:9">
      <c r="A32" s="17" t="s">
        <v>20</v>
      </c>
      <c r="B32" s="18"/>
      <c r="C32" s="18"/>
      <c r="D32" s="18"/>
      <c r="E32" s="18"/>
      <c r="F32" s="18"/>
      <c r="G32" s="18"/>
      <c r="H32" s="18"/>
      <c r="I32" s="18"/>
    </row>
    <row r="33" spans="1:10">
      <c r="A33" s="5" t="s">
        <v>53</v>
      </c>
      <c r="B33" s="10">
        <v>1</v>
      </c>
      <c r="C33" s="10">
        <v>100</v>
      </c>
      <c r="D33" s="10">
        <v>3</v>
      </c>
      <c r="E33" s="10">
        <v>100</v>
      </c>
      <c r="F33" s="10">
        <v>3</v>
      </c>
      <c r="G33" s="10">
        <v>100</v>
      </c>
      <c r="H33" s="10">
        <v>3</v>
      </c>
      <c r="I33" s="10">
        <v>100</v>
      </c>
    </row>
    <row r="34" spans="1:10">
      <c r="A34" s="17" t="s">
        <v>21</v>
      </c>
      <c r="B34" s="18"/>
      <c r="C34" s="18"/>
      <c r="D34" s="18"/>
      <c r="E34" s="18"/>
      <c r="F34" s="18"/>
      <c r="G34" s="18"/>
      <c r="H34" s="18"/>
      <c r="I34" s="18"/>
    </row>
    <row r="35" spans="1:10">
      <c r="A35" s="5" t="s">
        <v>50</v>
      </c>
      <c r="B35" s="10">
        <v>2</v>
      </c>
      <c r="C35" s="10">
        <v>100</v>
      </c>
      <c r="D35" s="10">
        <v>2</v>
      </c>
      <c r="E35" s="10">
        <f>D35/B35*100</f>
        <v>100</v>
      </c>
      <c r="F35" s="10">
        <v>2</v>
      </c>
      <c r="G35" s="10">
        <f>F35/D35*100</f>
        <v>100</v>
      </c>
      <c r="H35" s="10">
        <v>2</v>
      </c>
      <c r="I35" s="10">
        <f>H35/F35*100</f>
        <v>100</v>
      </c>
    </row>
    <row r="36" spans="1:10">
      <c r="A36" s="5" t="s">
        <v>22</v>
      </c>
      <c r="B36" s="10">
        <v>1</v>
      </c>
      <c r="C36" s="10">
        <v>100</v>
      </c>
      <c r="D36" s="10">
        <v>2</v>
      </c>
      <c r="E36" s="10">
        <f>D36/B36*100</f>
        <v>200</v>
      </c>
      <c r="F36" s="10">
        <v>2</v>
      </c>
      <c r="G36" s="10">
        <f>F36/D36*100</f>
        <v>100</v>
      </c>
      <c r="H36" s="10">
        <v>2</v>
      </c>
      <c r="I36" s="10">
        <f>H36/F36*100</f>
        <v>100</v>
      </c>
    </row>
    <row r="37" spans="1:10">
      <c r="A37" s="5" t="s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10">
      <c r="A38" s="20" t="s">
        <v>23</v>
      </c>
      <c r="B38" s="21"/>
      <c r="C38" s="21"/>
      <c r="D38" s="21"/>
      <c r="E38" s="21"/>
      <c r="F38" s="21"/>
      <c r="G38" s="21"/>
      <c r="H38" s="21"/>
      <c r="I38" s="21"/>
    </row>
    <row r="39" spans="1:10">
      <c r="A39" s="17" t="s">
        <v>24</v>
      </c>
      <c r="B39" s="18"/>
      <c r="C39" s="18"/>
      <c r="D39" s="18"/>
      <c r="E39" s="18"/>
      <c r="F39" s="18"/>
      <c r="G39" s="18"/>
      <c r="H39" s="18"/>
      <c r="I39" s="18"/>
    </row>
    <row r="40" spans="1:10" ht="31.5">
      <c r="A40" s="5" t="s">
        <v>25</v>
      </c>
      <c r="B40" s="10">
        <v>278</v>
      </c>
      <c r="C40" s="10">
        <v>100</v>
      </c>
      <c r="D40" s="10">
        <v>250</v>
      </c>
      <c r="E40" s="10">
        <f>D40/B40*100</f>
        <v>89.928057553956833</v>
      </c>
      <c r="F40" s="10">
        <v>250</v>
      </c>
      <c r="G40" s="10">
        <f>F40/D40*100</f>
        <v>100</v>
      </c>
      <c r="H40" s="10">
        <f>H42+H43+H44</f>
        <v>240</v>
      </c>
      <c r="I40" s="10">
        <f>H40/F40*100</f>
        <v>96</v>
      </c>
      <c r="J40" s="11"/>
    </row>
    <row r="41" spans="1:10">
      <c r="A41" s="5" t="s">
        <v>28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>
      <c r="A42" s="5" t="s">
        <v>26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/>
    </row>
    <row r="43" spans="1:10">
      <c r="A43" s="5" t="s">
        <v>27</v>
      </c>
      <c r="B43" s="10">
        <v>188</v>
      </c>
      <c r="C43" s="10">
        <v>100</v>
      </c>
      <c r="D43" s="10">
        <v>180</v>
      </c>
      <c r="E43" s="10">
        <f>D43/B43*100</f>
        <v>95.744680851063833</v>
      </c>
      <c r="F43" s="10">
        <v>150</v>
      </c>
      <c r="G43" s="10">
        <f t="shared" ref="E43:I48" si="7">F43/D43*100</f>
        <v>83.333333333333343</v>
      </c>
      <c r="H43" s="10">
        <v>150</v>
      </c>
      <c r="I43" s="10">
        <f t="shared" si="7"/>
        <v>100</v>
      </c>
      <c r="J43" s="11"/>
    </row>
    <row r="44" spans="1:10">
      <c r="A44" s="12" t="s">
        <v>29</v>
      </c>
      <c r="B44" s="10">
        <v>90</v>
      </c>
      <c r="C44" s="10">
        <v>100</v>
      </c>
      <c r="D44" s="10">
        <v>90</v>
      </c>
      <c r="E44" s="10">
        <f t="shared" si="7"/>
        <v>100</v>
      </c>
      <c r="F44" s="10">
        <v>90</v>
      </c>
      <c r="G44" s="10">
        <f t="shared" si="7"/>
        <v>100</v>
      </c>
      <c r="H44" s="10">
        <v>90</v>
      </c>
      <c r="I44" s="10">
        <f t="shared" si="7"/>
        <v>100</v>
      </c>
      <c r="J44" s="11"/>
    </row>
    <row r="45" spans="1:10" ht="47.25">
      <c r="A45" s="5" t="s">
        <v>30</v>
      </c>
      <c r="B45" s="10">
        <v>0</v>
      </c>
      <c r="C45" s="10">
        <v>0</v>
      </c>
      <c r="D45" s="10">
        <v>2</v>
      </c>
      <c r="E45" s="10">
        <v>100</v>
      </c>
      <c r="F45" s="10">
        <v>2</v>
      </c>
      <c r="G45" s="10">
        <f t="shared" si="7"/>
        <v>100</v>
      </c>
      <c r="H45" s="10">
        <v>2</v>
      </c>
      <c r="I45" s="10">
        <f t="shared" si="7"/>
        <v>100</v>
      </c>
    </row>
    <row r="46" spans="1:10">
      <c r="A46" s="5" t="s">
        <v>4</v>
      </c>
      <c r="B46" s="10"/>
      <c r="C46" s="10"/>
      <c r="D46" s="10"/>
      <c r="E46" s="10"/>
      <c r="F46" s="10"/>
      <c r="G46" s="10"/>
      <c r="H46" s="10"/>
      <c r="I46" s="10"/>
    </row>
    <row r="47" spans="1:10">
      <c r="A47" s="5" t="s">
        <v>31</v>
      </c>
      <c r="B47" s="10">
        <v>0</v>
      </c>
      <c r="C47" s="10">
        <f>B47/1.8*100</f>
        <v>0</v>
      </c>
      <c r="D47" s="10">
        <v>0</v>
      </c>
      <c r="E47" s="10">
        <v>0</v>
      </c>
      <c r="F47" s="10">
        <v>2</v>
      </c>
      <c r="G47" s="10">
        <v>100</v>
      </c>
      <c r="H47" s="10">
        <v>2</v>
      </c>
      <c r="I47" s="10">
        <f t="shared" si="7"/>
        <v>100</v>
      </c>
    </row>
    <row r="48" spans="1:10" ht="31.5">
      <c r="A48" s="5" t="s">
        <v>32</v>
      </c>
      <c r="B48" s="10">
        <v>0</v>
      </c>
      <c r="C48" s="10">
        <f>B48/24.3*100</f>
        <v>0</v>
      </c>
      <c r="D48" s="10">
        <v>0</v>
      </c>
      <c r="E48" s="10">
        <v>0</v>
      </c>
      <c r="F48" s="10">
        <f>F43*9*90/1000</f>
        <v>121.5</v>
      </c>
      <c r="G48" s="10">
        <v>100</v>
      </c>
      <c r="H48" s="10">
        <f>H43*9*90/1000</f>
        <v>121.5</v>
      </c>
      <c r="I48" s="10">
        <f t="shared" si="7"/>
        <v>100</v>
      </c>
    </row>
    <row r="49" spans="1:9">
      <c r="A49" s="5" t="s">
        <v>4</v>
      </c>
      <c r="B49" s="10"/>
      <c r="C49" s="10"/>
      <c r="D49" s="10"/>
      <c r="E49" s="10"/>
      <c r="F49" s="10"/>
      <c r="G49" s="10"/>
      <c r="H49" s="10"/>
      <c r="I49" s="10"/>
    </row>
    <row r="50" spans="1:9">
      <c r="A50" s="5" t="s">
        <v>31</v>
      </c>
      <c r="B50" s="10">
        <v>0</v>
      </c>
      <c r="C50" s="10">
        <f>B50/24.3*100</f>
        <v>0</v>
      </c>
      <c r="D50" s="10">
        <f>D48</f>
        <v>0</v>
      </c>
      <c r="E50" s="10">
        <v>0</v>
      </c>
      <c r="F50" s="10">
        <f>F48</f>
        <v>121.5</v>
      </c>
      <c r="G50" s="10">
        <v>100</v>
      </c>
      <c r="H50" s="10">
        <f>H48</f>
        <v>121.5</v>
      </c>
      <c r="I50" s="10">
        <f t="shared" ref="I50" si="8">H50/F50*100</f>
        <v>100</v>
      </c>
    </row>
    <row r="51" spans="1:9">
      <c r="A51" s="17" t="s">
        <v>33</v>
      </c>
      <c r="B51" s="18"/>
      <c r="C51" s="18"/>
      <c r="D51" s="18"/>
      <c r="E51" s="18"/>
      <c r="F51" s="18"/>
      <c r="G51" s="18"/>
      <c r="H51" s="18"/>
      <c r="I51" s="18"/>
    </row>
    <row r="52" spans="1:9" ht="31.5">
      <c r="A52" s="5" t="s">
        <v>52</v>
      </c>
      <c r="B52" s="10">
        <v>1.7</v>
      </c>
      <c r="C52" s="10">
        <f>B52/1.7*100</f>
        <v>100</v>
      </c>
      <c r="D52" s="10">
        <f>B52</f>
        <v>1.7</v>
      </c>
      <c r="E52" s="10">
        <f>D52/B52*100</f>
        <v>100</v>
      </c>
      <c r="F52" s="10">
        <f>D52*1.01</f>
        <v>1.7169999999999999</v>
      </c>
      <c r="G52" s="10">
        <f>F52/D52*100</f>
        <v>101</v>
      </c>
      <c r="H52" s="10">
        <f>F52*1.01</f>
        <v>1.7341699999999998</v>
      </c>
      <c r="I52" s="10">
        <f>H52/F52*100</f>
        <v>101</v>
      </c>
    </row>
    <row r="53" spans="1:9">
      <c r="A53" s="17" t="s">
        <v>62</v>
      </c>
      <c r="B53" s="18"/>
      <c r="C53" s="18"/>
      <c r="D53" s="18"/>
      <c r="E53" s="18"/>
      <c r="F53" s="18"/>
      <c r="G53" s="18"/>
      <c r="H53" s="18"/>
      <c r="I53" s="18"/>
    </row>
    <row r="54" spans="1:9">
      <c r="A54" s="5" t="s">
        <v>34</v>
      </c>
      <c r="B54" s="6">
        <v>27.28</v>
      </c>
      <c r="C54" s="6">
        <f>B54/25.18*100</f>
        <v>108.33995234312948</v>
      </c>
      <c r="D54" s="6">
        <v>24.1</v>
      </c>
      <c r="E54" s="6">
        <f>D54/B54*100</f>
        <v>88.343108504398828</v>
      </c>
      <c r="F54" s="6">
        <v>24.33</v>
      </c>
      <c r="G54" s="6">
        <f>F54/D54*100</f>
        <v>100.95435684647302</v>
      </c>
      <c r="H54" s="6">
        <v>24.31</v>
      </c>
      <c r="I54" s="6">
        <f>H54/F54*100</f>
        <v>99.917796958487472</v>
      </c>
    </row>
    <row r="55" spans="1:9" ht="31.5">
      <c r="A55" s="5" t="s">
        <v>35</v>
      </c>
      <c r="B55" s="6">
        <v>1.1599999999999999</v>
      </c>
      <c r="C55" s="6">
        <v>100</v>
      </c>
      <c r="D55" s="6">
        <v>1.22</v>
      </c>
      <c r="E55" s="6">
        <f t="shared" ref="E55:I59" si="9">D55/B55*100</f>
        <v>105.17241379310344</v>
      </c>
      <c r="F55" s="6">
        <v>1.26</v>
      </c>
      <c r="G55" s="6">
        <f t="shared" si="9"/>
        <v>103.27868852459017</v>
      </c>
      <c r="H55" s="6">
        <v>1.32</v>
      </c>
      <c r="I55" s="6">
        <f t="shared" si="9"/>
        <v>104.76190476190477</v>
      </c>
    </row>
    <row r="56" spans="1:9">
      <c r="A56" s="5" t="s">
        <v>36</v>
      </c>
      <c r="B56" s="6">
        <f>B54/B23*1000000</f>
        <v>17007.481296758106</v>
      </c>
      <c r="C56" s="6">
        <f>15846.44/B56*100</f>
        <v>93.173349560117302</v>
      </c>
      <c r="D56" s="6">
        <f>D54/D23*1000000</f>
        <v>14931.846344485752</v>
      </c>
      <c r="E56" s="6">
        <f>D56/B56*100</f>
        <v>87.795753433120026</v>
      </c>
      <c r="F56" s="6">
        <f>F54/F23*1000000</f>
        <v>14981.527093596058</v>
      </c>
      <c r="G56" s="6">
        <f t="shared" si="9"/>
        <v>100.33271671810802</v>
      </c>
      <c r="H56" s="6">
        <f>H54/H23*1000000</f>
        <v>14877.600979192166</v>
      </c>
      <c r="I56" s="6">
        <f t="shared" si="9"/>
        <v>99.306304933037723</v>
      </c>
    </row>
    <row r="57" spans="1:9">
      <c r="A57" s="5" t="s">
        <v>37</v>
      </c>
      <c r="B57" s="6">
        <v>27.35</v>
      </c>
      <c r="C57" s="6">
        <f>B57/25.3*100</f>
        <v>108.10276679841897</v>
      </c>
      <c r="D57" s="6">
        <v>24.1</v>
      </c>
      <c r="E57" s="6">
        <f t="shared" si="9"/>
        <v>88.117001828153562</v>
      </c>
      <c r="F57" s="6">
        <v>24.33</v>
      </c>
      <c r="G57" s="6">
        <f t="shared" si="9"/>
        <v>100.95435684647302</v>
      </c>
      <c r="H57" s="6">
        <v>24.31</v>
      </c>
      <c r="I57" s="6">
        <f t="shared" si="9"/>
        <v>99.917796958487472</v>
      </c>
    </row>
    <row r="58" spans="1:9">
      <c r="A58" s="5" t="s">
        <v>38</v>
      </c>
      <c r="B58" s="6">
        <f>B57/B23*1000000</f>
        <v>17051.122194513715</v>
      </c>
      <c r="C58" s="6">
        <v>113.23</v>
      </c>
      <c r="D58" s="6">
        <f>D57/D23*1000000</f>
        <v>14931.846344485752</v>
      </c>
      <c r="E58" s="6">
        <f t="shared" si="9"/>
        <v>87.57104766564953</v>
      </c>
      <c r="F58" s="6">
        <f>F57/F23*1000000</f>
        <v>14981.527093596058</v>
      </c>
      <c r="G58" s="6">
        <f t="shared" si="9"/>
        <v>100.33271671810802</v>
      </c>
      <c r="H58" s="6">
        <f>H57/H23*1000000</f>
        <v>14877.600979192166</v>
      </c>
      <c r="I58" s="6">
        <f t="shared" si="9"/>
        <v>99.306304933037723</v>
      </c>
    </row>
    <row r="59" spans="1:9" ht="31.5">
      <c r="A59" s="5" t="s">
        <v>39</v>
      </c>
      <c r="B59" s="6">
        <v>93.9</v>
      </c>
      <c r="C59" s="6">
        <v>100</v>
      </c>
      <c r="D59" s="6">
        <v>0</v>
      </c>
      <c r="E59" s="6">
        <f t="shared" si="9"/>
        <v>0</v>
      </c>
      <c r="F59" s="6">
        <v>0</v>
      </c>
      <c r="G59" s="6">
        <v>0</v>
      </c>
      <c r="H59" s="6">
        <v>0</v>
      </c>
      <c r="I59" s="6">
        <v>0</v>
      </c>
    </row>
    <row r="60" spans="1:9">
      <c r="A60" s="5" t="s">
        <v>40</v>
      </c>
      <c r="B60" s="6">
        <f>B54-B57</f>
        <v>-7.0000000000000284E-2</v>
      </c>
      <c r="C60" s="6">
        <v>100</v>
      </c>
      <c r="D60" s="6">
        <v>0</v>
      </c>
      <c r="E60" s="6">
        <f>D60/B60*100</f>
        <v>0</v>
      </c>
      <c r="F60" s="6">
        <f>F57-F54</f>
        <v>0</v>
      </c>
      <c r="G60" s="6">
        <v>0</v>
      </c>
      <c r="H60" s="6">
        <f>H57-H54</f>
        <v>0</v>
      </c>
      <c r="I60" s="6">
        <v>0</v>
      </c>
    </row>
  </sheetData>
  <mergeCells count="18">
    <mergeCell ref="A53:I53"/>
    <mergeCell ref="G1:I1"/>
    <mergeCell ref="A34:I34"/>
    <mergeCell ref="A38:I38"/>
    <mergeCell ref="A39:I39"/>
    <mergeCell ref="A51:I51"/>
    <mergeCell ref="A7:I7"/>
    <mergeCell ref="A15:I15"/>
    <mergeCell ref="A21:I21"/>
    <mergeCell ref="A22:I22"/>
    <mergeCell ref="A28:I28"/>
    <mergeCell ref="A32:I32"/>
    <mergeCell ref="A3:I3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Среднесрочный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Ворогово</cp:lastModifiedBy>
  <cp:lastPrinted>2019-11-06T08:14:45Z</cp:lastPrinted>
  <dcterms:created xsi:type="dcterms:W3CDTF">2016-10-29T08:30:24Z</dcterms:created>
  <dcterms:modified xsi:type="dcterms:W3CDTF">2019-11-11T02:06:27Z</dcterms:modified>
</cp:coreProperties>
</file>